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2760" yWindow="32760" windowWidth="25320" windowHeight="13410"/>
  </bookViews>
  <sheets>
    <sheet name="Сводный сметный расчет" sheetId="2" r:id="rId1"/>
  </sheets>
  <definedNames>
    <definedName name="Print_Titles" localSheetId="0">'Сводный сметный расчет'!$20:$20</definedName>
    <definedName name="_xlnm.Print_Titles" localSheetId="0">'Сводный сметный расчет'!$20:$20</definedName>
    <definedName name="_xlnm.Print_Area" localSheetId="0">'Сводный сметный расчет'!$A$1:$H$62</definedName>
  </definedNames>
  <calcPr calcId="145621" calcMode="manual"/>
</workbook>
</file>

<file path=xl/calcChain.xml><?xml version="1.0" encoding="utf-8"?>
<calcChain xmlns="http://schemas.openxmlformats.org/spreadsheetml/2006/main">
  <c r="G42" i="2" l="1"/>
  <c r="G34" i="2"/>
  <c r="G30" i="2" l="1"/>
  <c r="G31" i="2" l="1"/>
  <c r="G33" i="2" s="1"/>
  <c r="D27" i="2" l="1"/>
  <c r="D29" i="2" s="1"/>
  <c r="D30" i="2" l="1"/>
  <c r="D31" i="2"/>
  <c r="D33" i="2" s="1"/>
  <c r="D35" i="2" l="1"/>
  <c r="D36" i="2" s="1"/>
  <c r="D45" i="2" s="1"/>
  <c r="D47" i="2" s="1"/>
  <c r="D48" i="2" s="1"/>
  <c r="D50" i="2" s="1"/>
  <c r="D51" i="2" s="1"/>
  <c r="D52" i="2" s="1"/>
  <c r="H34" i="2" l="1"/>
  <c r="G35" i="2" l="1"/>
  <c r="G36" i="2" s="1"/>
  <c r="H42" i="2" l="1"/>
  <c r="H24" i="2" s="1"/>
  <c r="E24" i="2" l="1"/>
  <c r="E25" i="2" s="1"/>
  <c r="F24" i="2"/>
  <c r="F25" i="2" s="1"/>
  <c r="F27" i="2" s="1"/>
  <c r="F31" i="2" s="1"/>
  <c r="F36" i="2" s="1"/>
  <c r="F45" i="2" s="1"/>
  <c r="F47" i="2" s="1"/>
  <c r="F48" i="2" s="1"/>
  <c r="F50" i="2" s="1"/>
  <c r="F51" i="2" s="1"/>
  <c r="F52" i="2" s="1"/>
  <c r="E27" i="2" l="1"/>
  <c r="H25" i="2"/>
  <c r="H27" i="2" s="1"/>
  <c r="E29" i="2" l="1"/>
  <c r="E31" i="2"/>
  <c r="H29" i="2" l="1"/>
  <c r="H30" i="2" s="1"/>
  <c r="E30" i="2"/>
  <c r="H31" i="2"/>
  <c r="E33" i="2"/>
  <c r="E35" i="2" l="1"/>
  <c r="E36" i="2" s="1"/>
  <c r="E45" i="2" s="1"/>
  <c r="E47" i="2" s="1"/>
  <c r="E48" i="2" s="1"/>
  <c r="E50" i="2" s="1"/>
  <c r="E51" i="2" s="1"/>
  <c r="E52" i="2" s="1"/>
  <c r="H33" i="2"/>
  <c r="H35" i="2" s="1"/>
  <c r="H36" i="2" s="1"/>
  <c r="G39" i="2" l="1"/>
  <c r="H39" i="2" s="1"/>
  <c r="G43" i="2"/>
  <c r="G38" i="2"/>
  <c r="G40" i="2" l="1"/>
  <c r="H38" i="2"/>
  <c r="H40" i="2" s="1"/>
  <c r="G44" i="2"/>
  <c r="H43" i="2"/>
  <c r="H44" i="2" s="1"/>
  <c r="H45" i="2" s="1"/>
  <c r="H47" i="2" s="1"/>
  <c r="H48" i="2" s="1"/>
  <c r="H50" i="2" s="1"/>
  <c r="H51" i="2" s="1"/>
  <c r="H52" i="2" s="1"/>
  <c r="D6" i="2" s="1"/>
  <c r="G45" i="2" l="1"/>
  <c r="G47" i="2" s="1"/>
  <c r="G48" i="2" s="1"/>
  <c r="G50" i="2" s="1"/>
  <c r="G51" i="2" s="1"/>
  <c r="G52" i="2" s="1"/>
</calcChain>
</file>

<file path=xl/sharedStrings.xml><?xml version="1.0" encoding="utf-8"?>
<sst xmlns="http://schemas.openxmlformats.org/spreadsheetml/2006/main" count="64" uniqueCount="62">
  <si>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</si>
  <si>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</si>
  <si>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</si>
  <si>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</si>
  <si>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</si>
  <si>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</si>
  <si>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</si>
  <si>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</si>
  <si>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</si>
  <si>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</si>
  <si>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</si>
  <si>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</si>
  <si>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</si>
  <si>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</si>
  <si>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</si>
  <si>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</si>
  <si>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</si>
  <si>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</si>
  <si>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</si>
  <si>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</si>
  <si>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</si>
  <si>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</si>
  <si>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</si>
  <si>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</si>
  <si>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</si>
  <si>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</si>
  <si>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</si>
  <si>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№ 468 от  21.07.2010</t>
  </si>
  <si>
    <t>Осуществление строительного контроля- 2,14 %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</si>
  <si>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</si>
  <si>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</si>
  <si>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Стоимость ПИР</t>
  </si>
  <si>
    <t>МДС 81-35.2004 прил.8 п.12.3</t>
  </si>
  <si>
    <t>Авторский надзор - 0,2%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</si>
  <si>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</si>
  <si>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</si>
  <si>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</si>
  <si>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</si>
  <si>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</si>
  <si>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с учетом "Непредвиденные затраты"</t>
  </si>
  <si>
    <t>Налоги и обязательные платежи</t>
  </si>
  <si>
    <t>МДС 81-35.2004 п.4.100</t>
  </si>
  <si>
    <t>НДС - 20%</t>
  </si>
  <si>
    <t>Итого по сводному расчету</t>
  </si>
  <si>
    <t>Заказчик</t>
  </si>
  <si>
    <t>Сводный сметный расчет в сумме</t>
  </si>
  <si>
    <t>тыс.руб.</t>
  </si>
  <si>
    <t>"ПАО "МРСК Северо-Запада"</t>
  </si>
  <si>
    <t>Пусконаладочные работы</t>
  </si>
  <si>
    <t>Приказ  МРСК Северо-_x000D_
Запада" №285 от 30.05.2019</t>
  </si>
  <si>
    <t>Затраты на содержание службы заказчика-застройщика - 4,28% от итогов глав 1-9</t>
  </si>
  <si>
    <t>Составлен в текущих ценах по состоянию на 1 кв. 2021г.</t>
  </si>
  <si>
    <t>Производство работ в зимнее время - 2,1%*1,1=2,31% от СМР гл.1-8</t>
  </si>
  <si>
    <t>ГСН-81-05-02-2007 таб.4 п.2.4, прил.1 п.35а К=1,1</t>
  </si>
  <si>
    <t>ГСН-81-05-01-2001 п.2.6</t>
  </si>
  <si>
    <t>Временные здания и сооружения, трансформаторные подстанции 35 кВ и выше и прочие объекты энергетического строительства - 3,9%*0,8=3,12% (реконструкция)</t>
  </si>
  <si>
    <t>"Утвержден" «    »________________2021 г.</t>
  </si>
  <si>
    <t>КП ООО "ТИМ"</t>
  </si>
  <si>
    <t>Монтажные  работы</t>
  </si>
  <si>
    <t>Модернизация резервных защит и автоматики управления обходного выключателя ОМВ 110 кВ на ПС 110 кВ "Грязовец" (1 шт.)</t>
  </si>
  <si>
    <t>L_000-21-1-04.60-0005</t>
  </si>
  <si>
    <t>Итого с учетом индекса-дефлятора на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</si>
</sst>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4" fontId="2" fillId="0" borderId="2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49" fontId="1" fillId="0" borderId="0" xfId="0" applyNumberFormat="1" applyFont="1" applyAlignment="1"/>
    <xf numFmtId="164" fontId="1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2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49" fontId="2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/>
    </xf>
    <xf numFmtId="49" fontId="2" fillId="0" borderId="6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62"/>
  <sheetViews>
    <sheetView showGridLines="0" tabSelected="1" view="pageBreakPreview" zoomScaleNormal="100" zoomScaleSheetLayoutView="100" workbookViewId="0"/>
  </sheetViews>
  <sheetFormatPr defaultRowHeight="12.75" x14ac:dyDescent="0.2"/>
  <cols>
    <col min="1" max="1" width="5" style="1" customWidth="1"/>
    <col min="2" max="2" width="21.28515625" style="2" customWidth="1"/>
    <col min="3" max="3" width="51.28515625" style="2" customWidth="1"/>
    <col min="4" max="5" width="17.28515625" style="7" customWidth="1"/>
    <col min="6" max="6" width="15.85546875" style="7" customWidth="1"/>
    <col min="7" max="7" width="17.28515625" style="7" customWidth="1"/>
    <col min="8" max="8" width="13.85546875" style="7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ht="15" x14ac:dyDescent="0.2">
      <c r="A2" s="24" t="s">
        <v>44</v>
      </c>
      <c r="C2" s="73" t="s">
        <v>47</v>
      </c>
      <c r="D2" s="74"/>
      <c r="E2" s="74"/>
      <c r="F2" s="74"/>
      <c r="G2" s="74"/>
      <c r="H2" s="74"/>
    </row>
    <row r="3" spans="1:8" x14ac:dyDescent="0.2">
      <c r="C3" s="13"/>
      <c r="D3" s="14" t="s">
        <v>7</v>
      </c>
      <c r="E3" s="15"/>
      <c r="F3" s="16"/>
      <c r="G3" s="16"/>
      <c r="H3" s="3"/>
    </row>
    <row r="4" spans="1:8" x14ac:dyDescent="0.2">
      <c r="B4" s="2" t="s">
        <v>56</v>
      </c>
      <c r="C4" s="11"/>
      <c r="D4" s="3"/>
      <c r="E4" s="6"/>
      <c r="F4" s="3"/>
      <c r="G4" s="3"/>
      <c r="H4" s="3"/>
    </row>
    <row r="5" spans="1:8" x14ac:dyDescent="0.2">
      <c r="D5" s="3"/>
      <c r="E5" s="6"/>
      <c r="F5" s="3"/>
      <c r="G5" s="3"/>
      <c r="H5" s="3"/>
    </row>
    <row r="6" spans="1:8" s="42" customFormat="1" x14ac:dyDescent="0.2">
      <c r="A6" s="39"/>
      <c r="B6" s="61" t="s">
        <v>45</v>
      </c>
      <c r="C6" s="61"/>
      <c r="D6" s="40">
        <f>H52</f>
        <v>6791.2583648479613</v>
      </c>
      <c r="E6" s="41" t="s">
        <v>46</v>
      </c>
      <c r="F6" s="8"/>
      <c r="G6" s="8"/>
      <c r="H6" s="8"/>
    </row>
    <row r="7" spans="1:8" x14ac:dyDescent="0.2">
      <c r="C7" s="69"/>
      <c r="D7" s="70"/>
      <c r="E7" s="70"/>
      <c r="F7" s="70"/>
      <c r="G7" s="70"/>
      <c r="H7" s="3"/>
    </row>
    <row r="8" spans="1:8" x14ac:dyDescent="0.2">
      <c r="D8" s="6" t="s">
        <v>8</v>
      </c>
      <c r="F8" s="3"/>
      <c r="G8" s="3"/>
      <c r="H8" s="3"/>
    </row>
    <row r="9" spans="1:8" x14ac:dyDescent="0.2">
      <c r="G9" s="3"/>
      <c r="H9" s="3"/>
    </row>
    <row r="10" spans="1:8" s="48" customFormat="1" ht="15" x14ac:dyDescent="0.2">
      <c r="A10" s="43"/>
      <c r="B10" s="44"/>
      <c r="C10" s="44"/>
      <c r="D10" s="45" t="s">
        <v>6</v>
      </c>
      <c r="E10" s="46"/>
      <c r="F10" s="47"/>
      <c r="G10" s="47"/>
      <c r="H10" s="47"/>
    </row>
    <row r="11" spans="1:8" x14ac:dyDescent="0.2">
      <c r="D11" s="9"/>
      <c r="F11" s="3"/>
      <c r="G11" s="3"/>
      <c r="H11" s="3"/>
    </row>
    <row r="12" spans="1:8" ht="30" customHeight="1" x14ac:dyDescent="0.2">
      <c r="B12" s="82" t="s">
        <v>60</v>
      </c>
      <c r="C12" s="71" t="s">
        <v>59</v>
      </c>
      <c r="D12" s="72"/>
      <c r="E12" s="72"/>
      <c r="F12" s="72"/>
      <c r="G12" s="72"/>
      <c r="H12" s="3"/>
    </row>
    <row r="13" spans="1:8" x14ac:dyDescent="0.2">
      <c r="D13" s="10" t="s">
        <v>0</v>
      </c>
      <c r="F13" s="3"/>
      <c r="G13" s="3"/>
      <c r="H13" s="3"/>
    </row>
    <row r="14" spans="1:8" x14ac:dyDescent="0.2">
      <c r="H14" s="3"/>
    </row>
    <row r="15" spans="1:8" x14ac:dyDescent="0.2">
      <c r="B15" s="35" t="s">
        <v>51</v>
      </c>
      <c r="D15" s="9"/>
      <c r="E15" s="3"/>
      <c r="F15" s="3"/>
      <c r="G15" s="3"/>
      <c r="H15" s="3"/>
    </row>
    <row r="16" spans="1:8" ht="12.75" customHeight="1" x14ac:dyDescent="0.2">
      <c r="A16" s="79" t="s">
        <v>1</v>
      </c>
      <c r="B16" s="80" t="s">
        <v>9</v>
      </c>
      <c r="C16" s="80" t="s">
        <v>10</v>
      </c>
      <c r="D16" s="81" t="s">
        <v>12</v>
      </c>
      <c r="E16" s="81"/>
      <c r="F16" s="81"/>
      <c r="G16" s="81"/>
      <c r="H16" s="79" t="s">
        <v>13</v>
      </c>
    </row>
    <row r="17" spans="1:9" x14ac:dyDescent="0.2">
      <c r="A17" s="79"/>
      <c r="B17" s="80"/>
      <c r="C17" s="80"/>
      <c r="D17" s="79" t="s">
        <v>11</v>
      </c>
      <c r="E17" s="79" t="s">
        <v>2</v>
      </c>
      <c r="F17" s="79" t="s">
        <v>3</v>
      </c>
      <c r="G17" s="79" t="s">
        <v>4</v>
      </c>
      <c r="H17" s="79"/>
    </row>
    <row r="18" spans="1:9" x14ac:dyDescent="0.2">
      <c r="A18" s="79"/>
      <c r="B18" s="80"/>
      <c r="C18" s="80"/>
      <c r="D18" s="79"/>
      <c r="E18" s="79"/>
      <c r="F18" s="79"/>
      <c r="G18" s="79"/>
      <c r="H18" s="79"/>
    </row>
    <row r="19" spans="1:9" x14ac:dyDescent="0.2">
      <c r="A19" s="79"/>
      <c r="B19" s="80"/>
      <c r="C19" s="80"/>
      <c r="D19" s="79"/>
      <c r="E19" s="79"/>
      <c r="F19" s="79"/>
      <c r="G19" s="79"/>
      <c r="H19" s="79"/>
    </row>
    <row r="20" spans="1:9" x14ac:dyDescent="0.2">
      <c r="A20" s="17">
        <v>1</v>
      </c>
      <c r="B20" s="18">
        <v>2</v>
      </c>
      <c r="C20" s="18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</row>
    <row r="21" spans="1:9" x14ac:dyDescent="0.2">
      <c r="A21" s="67" t="s">
        <v>14</v>
      </c>
      <c r="B21" s="68"/>
      <c r="C21" s="68"/>
      <c r="D21" s="68"/>
      <c r="E21" s="68"/>
      <c r="F21" s="68"/>
      <c r="G21" s="68"/>
      <c r="H21" s="68"/>
    </row>
    <row r="22" spans="1:9" s="28" customFormat="1" ht="19.5" customHeight="1" x14ac:dyDescent="0.2">
      <c r="A22" s="12"/>
      <c r="B22" s="65" t="s">
        <v>15</v>
      </c>
      <c r="C22" s="66"/>
      <c r="D22" s="26"/>
      <c r="E22" s="27"/>
      <c r="F22" s="27"/>
      <c r="G22" s="27"/>
      <c r="H22" s="26"/>
    </row>
    <row r="23" spans="1:9" x14ac:dyDescent="0.2">
      <c r="A23" s="67" t="s">
        <v>16</v>
      </c>
      <c r="B23" s="68"/>
      <c r="C23" s="68"/>
      <c r="D23" s="68"/>
      <c r="E23" s="68"/>
      <c r="F23" s="68"/>
      <c r="G23" s="68"/>
      <c r="H23" s="68"/>
    </row>
    <row r="24" spans="1:9" x14ac:dyDescent="0.2">
      <c r="A24" s="19">
        <v>1</v>
      </c>
      <c r="B24" s="57" t="s">
        <v>57</v>
      </c>
      <c r="C24" s="57" t="s">
        <v>58</v>
      </c>
      <c r="D24" s="58"/>
      <c r="E24" s="58">
        <f>H24*0.2</f>
        <v>684.61824000000001</v>
      </c>
      <c r="F24" s="58">
        <f>H24*0.8</f>
        <v>2738.4729600000001</v>
      </c>
      <c r="G24" s="58"/>
      <c r="H24" s="58">
        <f>4278.864-H34-H42</f>
        <v>3423.0911999999998</v>
      </c>
    </row>
    <row r="25" spans="1:9" s="28" customFormat="1" ht="18.75" customHeight="1" x14ac:dyDescent="0.2">
      <c r="A25" s="12"/>
      <c r="B25" s="65" t="s">
        <v>17</v>
      </c>
      <c r="C25" s="66"/>
      <c r="D25" s="26"/>
      <c r="E25" s="26">
        <f>E24</f>
        <v>684.61824000000001</v>
      </c>
      <c r="F25" s="26">
        <f>F24</f>
        <v>2738.4729600000001</v>
      </c>
      <c r="G25" s="26"/>
      <c r="H25" s="26">
        <f>SUM(E25:G25)</f>
        <v>3423.0911999999998</v>
      </c>
    </row>
    <row r="26" spans="1:9" x14ac:dyDescent="0.2">
      <c r="A26" s="67" t="s">
        <v>18</v>
      </c>
      <c r="B26" s="68"/>
      <c r="C26" s="68"/>
      <c r="D26" s="68"/>
      <c r="E26" s="68"/>
      <c r="F26" s="68"/>
      <c r="G26" s="68"/>
      <c r="H26" s="68"/>
    </row>
    <row r="27" spans="1:9" s="28" customFormat="1" ht="18.75" customHeight="1" x14ac:dyDescent="0.2">
      <c r="A27" s="12"/>
      <c r="B27" s="65" t="s">
        <v>19</v>
      </c>
      <c r="C27" s="66"/>
      <c r="D27" s="26">
        <f>D25+D22</f>
        <v>0</v>
      </c>
      <c r="E27" s="26">
        <f>E25+E22</f>
        <v>684.61824000000001</v>
      </c>
      <c r="F27" s="26">
        <f>F25+F22</f>
        <v>2738.4729600000001</v>
      </c>
      <c r="G27" s="26"/>
      <c r="H27" s="26">
        <f>H25+H22</f>
        <v>3423.0911999999998</v>
      </c>
    </row>
    <row r="28" spans="1:9" x14ac:dyDescent="0.2">
      <c r="A28" s="67" t="s">
        <v>20</v>
      </c>
      <c r="B28" s="68"/>
      <c r="C28" s="68"/>
      <c r="D28" s="68"/>
      <c r="E28" s="68"/>
      <c r="F28" s="68"/>
      <c r="G28" s="68"/>
      <c r="H28" s="68"/>
    </row>
    <row r="29" spans="1:9" ht="51" x14ac:dyDescent="0.2">
      <c r="A29" s="19">
        <v>2</v>
      </c>
      <c r="B29" s="57" t="s">
        <v>54</v>
      </c>
      <c r="C29" s="57" t="s">
        <v>55</v>
      </c>
      <c r="D29" s="57">
        <f>D27*3.12%</f>
        <v>0</v>
      </c>
      <c r="E29" s="57">
        <f>E27*3.12%</f>
        <v>21.360089088000002</v>
      </c>
      <c r="F29" s="57"/>
      <c r="G29" s="57"/>
      <c r="H29" s="57">
        <f>SUM(D29:G29)</f>
        <v>21.360089088000002</v>
      </c>
    </row>
    <row r="30" spans="1:9" x14ac:dyDescent="0.2">
      <c r="A30" s="23"/>
      <c r="B30" s="75" t="s">
        <v>21</v>
      </c>
      <c r="C30" s="76"/>
      <c r="D30" s="37">
        <f>D29</f>
        <v>0</v>
      </c>
      <c r="E30" s="37">
        <f>E29</f>
        <v>21.360089088000002</v>
      </c>
      <c r="F30" s="37">
        <v>0</v>
      </c>
      <c r="G30" s="37">
        <f t="shared" ref="G30" si="0">G27</f>
        <v>0</v>
      </c>
      <c r="H30" s="37">
        <f>H29</f>
        <v>21.360089088000002</v>
      </c>
      <c r="I30" s="59"/>
    </row>
    <row r="31" spans="1:9" s="28" customFormat="1" ht="18.75" customHeight="1" x14ac:dyDescent="0.2">
      <c r="A31" s="12"/>
      <c r="B31" s="65" t="s">
        <v>22</v>
      </c>
      <c r="C31" s="66"/>
      <c r="D31" s="29">
        <f>D27+D30</f>
        <v>0</v>
      </c>
      <c r="E31" s="29">
        <f>E27</f>
        <v>684.61824000000001</v>
      </c>
      <c r="F31" s="29">
        <f>F27</f>
        <v>2738.4729600000001</v>
      </c>
      <c r="G31" s="29">
        <f>G27+G30</f>
        <v>0</v>
      </c>
      <c r="H31" s="29">
        <f>SUM(D31:G31)</f>
        <v>3423.0911999999998</v>
      </c>
    </row>
    <row r="32" spans="1:9" x14ac:dyDescent="0.2">
      <c r="A32" s="67" t="s">
        <v>23</v>
      </c>
      <c r="B32" s="68"/>
      <c r="C32" s="68"/>
      <c r="D32" s="68"/>
      <c r="E32" s="68"/>
      <c r="F32" s="68"/>
      <c r="G32" s="68"/>
      <c r="H32" s="68"/>
    </row>
    <row r="33" spans="1:8" ht="39" customHeight="1" x14ac:dyDescent="0.2">
      <c r="A33" s="19">
        <v>3</v>
      </c>
      <c r="B33" s="51" t="s">
        <v>53</v>
      </c>
      <c r="C33" s="51" t="s">
        <v>52</v>
      </c>
      <c r="D33" s="36">
        <f>D31*2.31%</f>
        <v>0</v>
      </c>
      <c r="E33" s="36">
        <f t="shared" ref="E33:G33" si="1">E31*2.31%</f>
        <v>15.814681344</v>
      </c>
      <c r="F33" s="36"/>
      <c r="G33" s="36">
        <f t="shared" si="1"/>
        <v>0</v>
      </c>
      <c r="H33" s="36">
        <f>SUM(D33:G33)</f>
        <v>15.814681344</v>
      </c>
    </row>
    <row r="34" spans="1:8" x14ac:dyDescent="0.2">
      <c r="A34" s="19">
        <v>4</v>
      </c>
      <c r="B34" s="60" t="s">
        <v>57</v>
      </c>
      <c r="C34" s="49" t="s">
        <v>48</v>
      </c>
      <c r="D34" s="50"/>
      <c r="E34" s="50"/>
      <c r="F34" s="50"/>
      <c r="G34" s="36">
        <f>427.8864</f>
        <v>427.88639999999998</v>
      </c>
      <c r="H34" s="21">
        <f t="shared" ref="H34" si="2">SUM(D34:G34)</f>
        <v>427.88639999999998</v>
      </c>
    </row>
    <row r="35" spans="1:8" x14ac:dyDescent="0.2">
      <c r="A35" s="23"/>
      <c r="B35" s="75" t="s">
        <v>24</v>
      </c>
      <c r="C35" s="76"/>
      <c r="D35" s="37">
        <f>SUM(D33:D34)</f>
        <v>0</v>
      </c>
      <c r="E35" s="37">
        <f t="shared" ref="E35:H35" si="3">SUM(E33:E34)</f>
        <v>15.814681344</v>
      </c>
      <c r="F35" s="37"/>
      <c r="G35" s="37">
        <f t="shared" si="3"/>
        <v>427.88639999999998</v>
      </c>
      <c r="H35" s="37">
        <f t="shared" si="3"/>
        <v>443.70108134399999</v>
      </c>
    </row>
    <row r="36" spans="1:8" s="28" customFormat="1" ht="18.75" customHeight="1" x14ac:dyDescent="0.2">
      <c r="A36" s="12"/>
      <c r="B36" s="65" t="s">
        <v>25</v>
      </c>
      <c r="C36" s="66"/>
      <c r="D36" s="29">
        <f>D31+D35</f>
        <v>0</v>
      </c>
      <c r="E36" s="29">
        <f>E31+E35</f>
        <v>700.43292134399996</v>
      </c>
      <c r="F36" s="29">
        <f>F31+F35</f>
        <v>2738.4729600000001</v>
      </c>
      <c r="G36" s="29">
        <f>G31+G35</f>
        <v>427.88639999999998</v>
      </c>
      <c r="H36" s="29">
        <f>H31+H35</f>
        <v>3866.792281344</v>
      </c>
    </row>
    <row r="37" spans="1:8" x14ac:dyDescent="0.2">
      <c r="A37" s="67" t="s">
        <v>26</v>
      </c>
      <c r="B37" s="68"/>
      <c r="C37" s="68"/>
      <c r="D37" s="68"/>
      <c r="E37" s="68"/>
      <c r="F37" s="68"/>
      <c r="G37" s="68"/>
      <c r="H37" s="68"/>
    </row>
    <row r="38" spans="1:8" ht="61.5" customHeight="1" x14ac:dyDescent="0.2">
      <c r="A38" s="19">
        <v>5</v>
      </c>
      <c r="B38" s="54" t="s">
        <v>49</v>
      </c>
      <c r="C38" s="54" t="s">
        <v>50</v>
      </c>
      <c r="D38" s="55"/>
      <c r="E38" s="55"/>
      <c r="F38" s="55"/>
      <c r="G38" s="56">
        <f>H36*4.28%</f>
        <v>165.49870964152322</v>
      </c>
      <c r="H38" s="56">
        <f t="shared" ref="H38:H39" si="4">SUM(D38:G38)</f>
        <v>165.49870964152322</v>
      </c>
    </row>
    <row r="39" spans="1:8" ht="42" customHeight="1" x14ac:dyDescent="0.2">
      <c r="A39" s="19">
        <v>6</v>
      </c>
      <c r="B39" s="20" t="s">
        <v>27</v>
      </c>
      <c r="C39" s="20" t="s">
        <v>28</v>
      </c>
      <c r="D39" s="22"/>
      <c r="E39" s="22"/>
      <c r="F39" s="22"/>
      <c r="G39" s="36">
        <f>(H36)*2.14%</f>
        <v>82.74935482076161</v>
      </c>
      <c r="H39" s="36">
        <f t="shared" si="4"/>
        <v>82.74935482076161</v>
      </c>
    </row>
    <row r="40" spans="1:8" s="28" customFormat="1" ht="30.75" customHeight="1" x14ac:dyDescent="0.2">
      <c r="A40" s="12"/>
      <c r="B40" s="65" t="s">
        <v>29</v>
      </c>
      <c r="C40" s="66"/>
      <c r="D40" s="26"/>
      <c r="E40" s="26"/>
      <c r="F40" s="26"/>
      <c r="G40" s="38">
        <f>SUM(G38:G39)</f>
        <v>248.24806446228484</v>
      </c>
      <c r="H40" s="38">
        <f>SUM(H38:H39)</f>
        <v>248.24806446228484</v>
      </c>
    </row>
    <row r="41" spans="1:8" x14ac:dyDescent="0.2">
      <c r="A41" s="67" t="s">
        <v>30</v>
      </c>
      <c r="B41" s="68"/>
      <c r="C41" s="68"/>
      <c r="D41" s="68"/>
      <c r="E41" s="68"/>
      <c r="F41" s="68"/>
      <c r="G41" s="68"/>
      <c r="H41" s="68"/>
    </row>
    <row r="42" spans="1:8" x14ac:dyDescent="0.2">
      <c r="A42" s="19">
        <v>7</v>
      </c>
      <c r="B42" s="60" t="s">
        <v>57</v>
      </c>
      <c r="C42" s="52" t="s">
        <v>31</v>
      </c>
      <c r="D42" s="53"/>
      <c r="E42" s="53"/>
      <c r="F42" s="53"/>
      <c r="G42" s="36">
        <f>427.8864</f>
        <v>427.88639999999998</v>
      </c>
      <c r="H42" s="21">
        <f t="shared" ref="H42:H43" si="5">SUM(D42:G42)</f>
        <v>427.88639999999998</v>
      </c>
    </row>
    <row r="43" spans="1:8" ht="27.75" customHeight="1" x14ac:dyDescent="0.2">
      <c r="A43" s="19">
        <v>8</v>
      </c>
      <c r="B43" s="20" t="s">
        <v>32</v>
      </c>
      <c r="C43" s="20" t="s">
        <v>33</v>
      </c>
      <c r="D43" s="22"/>
      <c r="E43" s="22"/>
      <c r="F43" s="22"/>
      <c r="G43" s="36">
        <f>(H36)*0.2%</f>
        <v>7.7335845626879998</v>
      </c>
      <c r="H43" s="21">
        <f t="shared" si="5"/>
        <v>7.7335845626879998</v>
      </c>
    </row>
    <row r="44" spans="1:8" ht="27.95" customHeight="1" x14ac:dyDescent="0.2">
      <c r="A44" s="23"/>
      <c r="B44" s="75" t="s">
        <v>34</v>
      </c>
      <c r="C44" s="76"/>
      <c r="D44" s="25"/>
      <c r="E44" s="25"/>
      <c r="F44" s="25"/>
      <c r="G44" s="37">
        <f>SUM(G42:G43)</f>
        <v>435.61998456268799</v>
      </c>
      <c r="H44" s="37">
        <f>SUM(H42:H43)</f>
        <v>435.61998456268799</v>
      </c>
    </row>
    <row r="45" spans="1:8" s="28" customFormat="1" ht="18.75" customHeight="1" x14ac:dyDescent="0.2">
      <c r="A45" s="12"/>
      <c r="B45" s="65" t="s">
        <v>35</v>
      </c>
      <c r="C45" s="66"/>
      <c r="D45" s="29">
        <f>D36+D40+D44</f>
        <v>0</v>
      </c>
      <c r="E45" s="29">
        <f t="shared" ref="E45:H45" si="6">E36+E40+E44</f>
        <v>700.43292134399996</v>
      </c>
      <c r="F45" s="29">
        <f t="shared" si="6"/>
        <v>2738.4729600000001</v>
      </c>
      <c r="G45" s="29">
        <f t="shared" si="6"/>
        <v>1111.7544490249727</v>
      </c>
      <c r="H45" s="29">
        <f t="shared" si="6"/>
        <v>4550.6603303689726</v>
      </c>
    </row>
    <row r="46" spans="1:8" x14ac:dyDescent="0.2">
      <c r="A46" s="67" t="s">
        <v>36</v>
      </c>
      <c r="B46" s="68"/>
      <c r="C46" s="68"/>
      <c r="D46" s="68"/>
      <c r="E46" s="68"/>
      <c r="F46" s="68"/>
      <c r="G46" s="68"/>
      <c r="H46" s="68"/>
    </row>
    <row r="47" spans="1:8" ht="27.75" customHeight="1" x14ac:dyDescent="0.2">
      <c r="A47" s="19">
        <v>9</v>
      </c>
      <c r="B47" s="20" t="s">
        <v>37</v>
      </c>
      <c r="C47" s="20" t="s">
        <v>38</v>
      </c>
      <c r="D47" s="36">
        <f>D45*3%</f>
        <v>0</v>
      </c>
      <c r="E47" s="36">
        <f t="shared" ref="E47:H47" si="7">E45*3%</f>
        <v>21.012987640319999</v>
      </c>
      <c r="F47" s="36">
        <f t="shared" si="7"/>
        <v>82.1541888</v>
      </c>
      <c r="G47" s="36">
        <f t="shared" si="7"/>
        <v>33.352633470749183</v>
      </c>
      <c r="H47" s="36">
        <f t="shared" si="7"/>
        <v>136.51980991106916</v>
      </c>
    </row>
    <row r="48" spans="1:8" s="28" customFormat="1" ht="18.75" customHeight="1" x14ac:dyDescent="0.2">
      <c r="A48" s="12"/>
      <c r="B48" s="65" t="s">
        <v>39</v>
      </c>
      <c r="C48" s="66"/>
      <c r="D48" s="29">
        <f>D47+D45</f>
        <v>0</v>
      </c>
      <c r="E48" s="29">
        <f t="shared" ref="E48:H48" si="8">E47+E45</f>
        <v>721.44590898432</v>
      </c>
      <c r="F48" s="29">
        <f t="shared" si="8"/>
        <v>2820.6271488000002</v>
      </c>
      <c r="G48" s="29">
        <f t="shared" si="8"/>
        <v>1145.1070824957219</v>
      </c>
      <c r="H48" s="29">
        <f t="shared" si="8"/>
        <v>4687.180140280042</v>
      </c>
    </row>
    <row r="49" spans="1:8" x14ac:dyDescent="0.2">
      <c r="A49" s="67" t="s">
        <v>40</v>
      </c>
      <c r="B49" s="68"/>
      <c r="C49" s="68"/>
      <c r="D49" s="68"/>
      <c r="E49" s="68"/>
      <c r="F49" s="68"/>
      <c r="G49" s="68"/>
      <c r="H49" s="68"/>
    </row>
    <row r="50" spans="1:8" ht="30" customHeight="1" x14ac:dyDescent="0.2">
      <c r="A50" s="19">
        <v>10</v>
      </c>
      <c r="B50" s="20" t="s">
        <v>41</v>
      </c>
      <c r="C50" s="20" t="s">
        <v>42</v>
      </c>
      <c r="D50" s="36">
        <f>D48*20%</f>
        <v>0</v>
      </c>
      <c r="E50" s="36">
        <f t="shared" ref="E50:H50" si="9">E48*20%</f>
        <v>144.289181796864</v>
      </c>
      <c r="F50" s="36">
        <f t="shared" si="9"/>
        <v>564.12542976000009</v>
      </c>
      <c r="G50" s="36">
        <f t="shared" si="9"/>
        <v>229.02141649914438</v>
      </c>
      <c r="H50" s="36">
        <f t="shared" si="9"/>
        <v>937.43602805600847</v>
      </c>
    </row>
    <row r="51" spans="1:8" s="28" customFormat="1" ht="18.75" customHeight="1" x14ac:dyDescent="0.2">
      <c r="A51" s="12"/>
      <c r="B51" s="65" t="s">
        <v>43</v>
      </c>
      <c r="C51" s="66"/>
      <c r="D51" s="29">
        <f>D48+D50</f>
        <v>0</v>
      </c>
      <c r="E51" s="29">
        <f t="shared" ref="E51:H51" si="10">E48+E50</f>
        <v>865.735090781184</v>
      </c>
      <c r="F51" s="29">
        <f t="shared" si="10"/>
        <v>3384.7525785600001</v>
      </c>
      <c r="G51" s="29">
        <f t="shared" si="10"/>
        <v>1374.1284989948663</v>
      </c>
      <c r="H51" s="29">
        <f t="shared" si="10"/>
        <v>5624.6161683360506</v>
      </c>
    </row>
    <row r="52" spans="1:8" x14ac:dyDescent="0.2">
      <c r="A52" s="23"/>
      <c r="B52" s="77" t="s">
        <v>61</v>
      </c>
      <c r="C52" s="78"/>
      <c r="D52" s="25">
        <f>D51*1.051*1.048*1.047*1.047</f>
        <v>0</v>
      </c>
      <c r="E52" s="25">
        <f t="shared" ref="E52:H52" si="11">E51*1.051*1.048*1.047*1.047</f>
        <v>1045.3034484572584</v>
      </c>
      <c r="F52" s="25">
        <f t="shared" si="11"/>
        <v>4086.8085170843838</v>
      </c>
      <c r="G52" s="25">
        <f t="shared" si="11"/>
        <v>1659.1463993063182</v>
      </c>
      <c r="H52" s="25">
        <f t="shared" si="11"/>
        <v>6791.2583648479613</v>
      </c>
    </row>
    <row r="53" spans="1:8" ht="15" customHeight="1" x14ac:dyDescent="0.2">
      <c r="A53" s="64"/>
      <c r="B53" s="64"/>
      <c r="C53" s="64"/>
      <c r="D53" s="83"/>
      <c r="E53" s="83"/>
      <c r="F53" s="83"/>
      <c r="G53" s="83"/>
      <c r="H53" s="83"/>
    </row>
    <row r="54" spans="1:8" x14ac:dyDescent="0.2">
      <c r="A54" s="63"/>
      <c r="B54" s="63"/>
      <c r="C54" s="63"/>
      <c r="D54" s="63"/>
      <c r="E54" s="63"/>
      <c r="F54" s="63"/>
      <c r="G54" s="63"/>
      <c r="H54" s="63"/>
    </row>
    <row r="55" spans="1:8" ht="15.75" customHeight="1" x14ac:dyDescent="0.2">
      <c r="A55" s="63"/>
      <c r="B55" s="63"/>
      <c r="C55" s="63"/>
      <c r="D55" s="63"/>
      <c r="E55" s="63"/>
      <c r="F55" s="63"/>
      <c r="G55" s="63"/>
      <c r="H55" s="63"/>
    </row>
    <row r="56" spans="1:8" ht="12.75" customHeight="1" x14ac:dyDescent="0.2">
      <c r="A56" s="62"/>
      <c r="B56" s="62"/>
      <c r="C56" s="62"/>
      <c r="D56" s="62"/>
      <c r="E56" s="62"/>
      <c r="F56" s="62"/>
      <c r="G56" s="62"/>
      <c r="H56" s="62"/>
    </row>
    <row r="57" spans="1:8" ht="9" customHeight="1" x14ac:dyDescent="0.2">
      <c r="A57" s="31"/>
      <c r="B57" s="32"/>
      <c r="C57" s="33"/>
      <c r="D57" s="34"/>
      <c r="E57" s="34"/>
      <c r="F57" s="34"/>
      <c r="G57" s="34"/>
      <c r="H57" s="34"/>
    </row>
    <row r="58" spans="1:8" ht="21" customHeight="1" x14ac:dyDescent="0.2">
      <c r="A58" s="63"/>
      <c r="B58" s="63"/>
      <c r="C58" s="63"/>
      <c r="D58" s="63"/>
      <c r="E58" s="63"/>
      <c r="F58" s="63"/>
      <c r="G58" s="63"/>
      <c r="H58" s="63"/>
    </row>
    <row r="59" spans="1:8" ht="12.75" customHeight="1" x14ac:dyDescent="0.2">
      <c r="A59" s="62"/>
      <c r="B59" s="62"/>
      <c r="C59" s="62"/>
      <c r="D59" s="62"/>
      <c r="E59" s="62"/>
      <c r="F59" s="62"/>
      <c r="G59" s="62"/>
      <c r="H59" s="62"/>
    </row>
    <row r="60" spans="1:8" ht="14.45" customHeight="1" x14ac:dyDescent="0.2">
      <c r="A60" s="64"/>
      <c r="B60" s="64"/>
      <c r="C60" s="64"/>
      <c r="D60" s="30"/>
      <c r="E60" s="30"/>
      <c r="F60" s="30"/>
      <c r="G60" s="30"/>
      <c r="H60" s="30"/>
    </row>
    <row r="61" spans="1:8" ht="32.450000000000003" customHeight="1" x14ac:dyDescent="0.2">
      <c r="A61" s="63"/>
      <c r="B61" s="63"/>
      <c r="C61" s="63"/>
      <c r="D61" s="63"/>
      <c r="E61" s="63"/>
      <c r="F61" s="63"/>
      <c r="G61" s="63"/>
      <c r="H61" s="63"/>
    </row>
    <row r="62" spans="1:8" ht="12.75" customHeight="1" x14ac:dyDescent="0.2">
      <c r="A62" s="62"/>
      <c r="B62" s="62"/>
      <c r="C62" s="62"/>
      <c r="D62" s="62"/>
      <c r="E62" s="62"/>
      <c r="F62" s="62"/>
      <c r="G62" s="62"/>
      <c r="H62" s="62"/>
    </row>
  </sheetData>
  <mergeCells count="44">
    <mergeCell ref="B52:C52"/>
    <mergeCell ref="A21:H21"/>
    <mergeCell ref="B22:C22"/>
    <mergeCell ref="A16:A19"/>
    <mergeCell ref="B16:B19"/>
    <mergeCell ref="C16:C19"/>
    <mergeCell ref="D16:G16"/>
    <mergeCell ref="H16:H19"/>
    <mergeCell ref="D17:D19"/>
    <mergeCell ref="E17:E19"/>
    <mergeCell ref="F17:F19"/>
    <mergeCell ref="G17:G19"/>
    <mergeCell ref="C2:H2"/>
    <mergeCell ref="A53:C53"/>
    <mergeCell ref="A54:H54"/>
    <mergeCell ref="A55:H55"/>
    <mergeCell ref="A46:H46"/>
    <mergeCell ref="B48:C48"/>
    <mergeCell ref="A49:H49"/>
    <mergeCell ref="A37:H37"/>
    <mergeCell ref="B40:C40"/>
    <mergeCell ref="A41:H41"/>
    <mergeCell ref="B44:C44"/>
    <mergeCell ref="B45:C45"/>
    <mergeCell ref="B30:C30"/>
    <mergeCell ref="B31:C31"/>
    <mergeCell ref="A32:H32"/>
    <mergeCell ref="B35:C35"/>
    <mergeCell ref="B6:C6"/>
    <mergeCell ref="A62:H62"/>
    <mergeCell ref="A56:H56"/>
    <mergeCell ref="A58:H58"/>
    <mergeCell ref="A59:H59"/>
    <mergeCell ref="A60:C60"/>
    <mergeCell ref="A61:H61"/>
    <mergeCell ref="B51:C51"/>
    <mergeCell ref="B36:C36"/>
    <mergeCell ref="A23:H23"/>
    <mergeCell ref="B25:C25"/>
    <mergeCell ref="A26:H26"/>
    <mergeCell ref="B27:C27"/>
    <mergeCell ref="A28:H28"/>
    <mergeCell ref="C7:G7"/>
    <mergeCell ref="C12:G12"/>
  </mergeCells>
  <pageMargins left="0.42" right="0.25" top="0.53437500000000004" bottom="0.421875" header="0.3" footer="0.3"/>
  <pageSetup paperSize="9" scale="90" fitToHeight="10000" orientation="landscape" r:id="rId1"/>
  <headerFooter alignWithMargins="0">
    <oddHeader>&amp;LГРАНД-Смета 2019</oddHeader>
  </headerFooter>
  <rowBreaks count="1" manualBreakCount="1">
    <brk id="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  <vt:lpstr>'Сводный сметный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Enuser</dc:creator>
  <cp:lastModifiedBy>Коновалова Елена Владимировна</cp:lastModifiedBy>
  <cp:lastPrinted>2020-10-29T08:46:58Z</cp:lastPrinted>
  <dcterms:created xsi:type="dcterms:W3CDTF">2002-03-25T05:35:56Z</dcterms:created>
  <dcterms:modified xsi:type="dcterms:W3CDTF">2021-01-28T13:01:03Z</dcterms:modified>
</cp:coreProperties>
</file>